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E:\Documents\CEFS\AFRI Growing Together Project\Academic piece\SCRC Teams 2017-2018\Sandhills AGInnovation Center\"/>
    </mc:Choice>
  </mc:AlternateContent>
  <xr:revisionPtr revIDLastSave="0" documentId="8_{925209D0-A893-46F4-9861-6374A92D4580}" xr6:coauthVersionLast="34" xr6:coauthVersionMax="34" xr10:uidLastSave="{00000000-0000-0000-0000-000000000000}"/>
  <bookViews>
    <workbookView xWindow="984" yWindow="456" windowWidth="25596" windowHeight="13800" tabRatio="500" xr2:uid="{00000000-000D-0000-FFFF-FFFF00000000}"/>
  </bookViews>
  <sheets>
    <sheet name="Sheet 1" sheetId="1" r:id="rId1"/>
  </sheets>
  <calcPr calcId="179021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9" i="1" l="1"/>
  <c r="I49" i="1"/>
  <c r="L49" i="1"/>
  <c r="O49" i="1"/>
  <c r="R49" i="1"/>
  <c r="I45" i="1"/>
  <c r="L45" i="1"/>
  <c r="F45" i="1"/>
  <c r="I16" i="1"/>
  <c r="I46" i="1"/>
  <c r="L46" i="1"/>
  <c r="O46" i="1"/>
  <c r="R46" i="1"/>
  <c r="O45" i="1"/>
  <c r="R45" i="1"/>
  <c r="F46" i="1"/>
  <c r="R15" i="1"/>
  <c r="R16" i="1"/>
  <c r="R18" i="1"/>
  <c r="R20" i="1"/>
  <c r="R21" i="1"/>
  <c r="R22" i="1"/>
  <c r="I23" i="1"/>
  <c r="L23" i="1"/>
  <c r="O23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7" i="1"/>
  <c r="I55" i="1"/>
  <c r="L55" i="1"/>
  <c r="O55" i="1"/>
  <c r="R55" i="1"/>
  <c r="R59" i="1"/>
  <c r="R60" i="1"/>
  <c r="F15" i="1"/>
  <c r="I15" i="1"/>
  <c r="L15" i="1"/>
  <c r="O15" i="1"/>
  <c r="O16" i="1"/>
  <c r="O18" i="1"/>
  <c r="O20" i="1"/>
  <c r="O21" i="1"/>
  <c r="O22" i="1"/>
  <c r="O24" i="1"/>
  <c r="O25" i="1"/>
  <c r="O26" i="1"/>
  <c r="O27" i="1"/>
  <c r="O28" i="1"/>
  <c r="O29" i="1"/>
  <c r="O30" i="1"/>
  <c r="O31" i="1"/>
  <c r="O32" i="1"/>
  <c r="O33" i="1"/>
  <c r="O34" i="1"/>
  <c r="O35" i="1"/>
  <c r="O37" i="1"/>
  <c r="O59" i="1"/>
  <c r="O60" i="1"/>
  <c r="L16" i="1"/>
  <c r="L18" i="1"/>
  <c r="L20" i="1"/>
  <c r="L21" i="1"/>
  <c r="L22" i="1"/>
  <c r="L24" i="1"/>
  <c r="L25" i="1"/>
  <c r="L26" i="1"/>
  <c r="L27" i="1"/>
  <c r="L28" i="1"/>
  <c r="L29" i="1"/>
  <c r="L30" i="1"/>
  <c r="L31" i="1"/>
  <c r="L32" i="1"/>
  <c r="L33" i="1"/>
  <c r="L34" i="1"/>
  <c r="L35" i="1"/>
  <c r="L37" i="1"/>
  <c r="L59" i="1"/>
  <c r="L60" i="1"/>
  <c r="I18" i="1"/>
  <c r="I20" i="1"/>
  <c r="I21" i="1"/>
  <c r="I22" i="1"/>
  <c r="I24" i="1"/>
  <c r="I25" i="1"/>
  <c r="I26" i="1"/>
  <c r="I27" i="1"/>
  <c r="I28" i="1"/>
  <c r="I29" i="1"/>
  <c r="I30" i="1"/>
  <c r="I31" i="1"/>
  <c r="I32" i="1"/>
  <c r="I33" i="1"/>
  <c r="I34" i="1"/>
  <c r="I35" i="1"/>
  <c r="I37" i="1"/>
  <c r="I59" i="1"/>
  <c r="I60" i="1"/>
  <c r="F16" i="1"/>
  <c r="F18" i="1"/>
  <c r="F20" i="1"/>
  <c r="F21" i="1"/>
  <c r="F22" i="1"/>
  <c r="F24" i="1"/>
  <c r="F25" i="1"/>
  <c r="F26" i="1"/>
  <c r="F27" i="1"/>
  <c r="F28" i="1"/>
  <c r="F29" i="1"/>
  <c r="F30" i="1"/>
  <c r="F31" i="1"/>
  <c r="F32" i="1"/>
  <c r="F33" i="1"/>
  <c r="F34" i="1"/>
  <c r="F35" i="1"/>
  <c r="F37" i="1"/>
  <c r="F59" i="1"/>
  <c r="F60" i="1"/>
  <c r="I58" i="1"/>
  <c r="L58" i="1"/>
  <c r="O58" i="1"/>
  <c r="R58" i="1"/>
</calcChain>
</file>

<file path=xl/sharedStrings.xml><?xml version="1.0" encoding="utf-8"?>
<sst xmlns="http://schemas.openxmlformats.org/spreadsheetml/2006/main" count="182" uniqueCount="69">
  <si>
    <t>Instructions:</t>
  </si>
  <si>
    <t>a) To use this proforma, first download this document and save it on your computer. Then open the document from your computer.</t>
  </si>
  <si>
    <t>Year 1</t>
  </si>
  <si>
    <t>Year 2</t>
  </si>
  <si>
    <t>Year 3</t>
  </si>
  <si>
    <t>Year 4</t>
  </si>
  <si>
    <t>Year 5</t>
  </si>
  <si>
    <t>Income</t>
  </si>
  <si>
    <t>Price</t>
  </si>
  <si>
    <t>Qty Projected</t>
  </si>
  <si>
    <t>Total</t>
  </si>
  <si>
    <t>Office Rental</t>
  </si>
  <si>
    <t>per month</t>
  </si>
  <si>
    <t>mo/yr</t>
  </si>
  <si>
    <t>Dry Storage (4 x 4 space)</t>
  </si>
  <si>
    <t>spaces/mo</t>
  </si>
  <si>
    <t>Cross-Docking:</t>
  </si>
  <si>
    <t>Per case charge for cooler storage per day</t>
  </si>
  <si>
    <t>per case per day</t>
  </si>
  <si>
    <t>cases/day</t>
  </si>
  <si>
    <t>Cooler Rental:</t>
  </si>
  <si>
    <t>Per pallet</t>
  </si>
  <si>
    <t>per pallet per month</t>
  </si>
  <si>
    <t>pallets/mo</t>
  </si>
  <si>
    <t>Freezer Rental</t>
  </si>
  <si>
    <t>Processing Room</t>
  </si>
  <si>
    <t xml:space="preserve">per hour </t>
  </si>
  <si>
    <t>hrs/mo</t>
  </si>
  <si>
    <t>Equipment:</t>
  </si>
  <si>
    <t>Manual Mulch Layer Rental</t>
  </si>
  <si>
    <t>per day</t>
  </si>
  <si>
    <t>days/yr</t>
  </si>
  <si>
    <t>BCS Tractor</t>
  </si>
  <si>
    <t>Mulch Layer</t>
  </si>
  <si>
    <t>Drip Tape Layer</t>
  </si>
  <si>
    <t>Flail Mower</t>
  </si>
  <si>
    <t>Ground Blaster</t>
  </si>
  <si>
    <t>30' Rototiller</t>
  </si>
  <si>
    <t>Jang Seeder</t>
  </si>
  <si>
    <t>Jang Precision Seeder</t>
  </si>
  <si>
    <t>Lil Seeder Poly Planter</t>
  </si>
  <si>
    <t>Cooling Trailer</t>
  </si>
  <si>
    <t>Salad Spinner</t>
  </si>
  <si>
    <t>Total Income</t>
  </si>
  <si>
    <t>Expenses</t>
  </si>
  <si>
    <t>Utilities:</t>
  </si>
  <si>
    <t>-</t>
  </si>
  <si>
    <t>Power</t>
  </si>
  <si>
    <t>Telephone</t>
  </si>
  <si>
    <t>Cooler Energy Cost</t>
  </si>
  <si>
    <t>Water, Sewer, Waste Removal</t>
  </si>
  <si>
    <t>Supplies</t>
  </si>
  <si>
    <t>Pest Control</t>
  </si>
  <si>
    <t>Insurance</t>
  </si>
  <si>
    <t>Maintenance/Repair</t>
  </si>
  <si>
    <t>Cold Storage Maintenance</t>
  </si>
  <si>
    <t>Equipment Depreciation</t>
  </si>
  <si>
    <t>Property Taxes</t>
  </si>
  <si>
    <t>Landscaping</t>
  </si>
  <si>
    <t>Replacement Reserves</t>
  </si>
  <si>
    <t>Total Expenses</t>
  </si>
  <si>
    <t>Net Operating Income</t>
  </si>
  <si>
    <t>Annual % Increase</t>
  </si>
  <si>
    <t xml:space="preserve">c) Remove columns if not necessary. </t>
  </si>
  <si>
    <t xml:space="preserve">b) Update prices and quantities projected, as needed by entering more accurate assumptions. All subsequent Year columns will automatically calculate, as well as the bottom line, net operating income. </t>
  </si>
  <si>
    <t>Salaries</t>
  </si>
  <si>
    <t>PRO FORMA COST MODEL</t>
  </si>
  <si>
    <t>Stand-alone Fresh Produce Cross-docking Facility</t>
  </si>
  <si>
    <t xml:space="preserve">Potential grant or donor funding support: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</si>
</sst>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164" formatCode="_-&quot;$&quot;* #,##0.00_-;\-&quot;$&quot;* #,##0.00_-;_-&quot;$&quot;* &quot;-&quot;??_-;_-@_-"/>
    <numFmt numFmtId="165" formatCode="&quot;$&quot;#,##0.00"/>
  </numFmts>
  <fonts count="13" x14ac:knownFonts="1">
    <font>
      <sz val="10"/>
      <color rgb="FF000000"/>
      <name val="Arial"/>
    </font>
    <font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rgb="FF000000"/>
      <name val="Arial"/>
      <family val="2"/>
    </font>
    <font>
      <sz val="11"/>
      <color rgb="FFFF0000"/>
      <name val="Arial"/>
      <family val="2"/>
    </font>
    <font>
      <sz val="12"/>
      <name val="Calibri"/>
      <family val="2"/>
    </font>
    <font>
      <u/>
      <sz val="11"/>
      <name val="Arial"/>
      <family val="2"/>
    </font>
    <font>
      <sz val="10"/>
      <color rgb="FF000000"/>
      <name val="Arial"/>
      <family val="2"/>
    </font>
    <font>
      <b/>
      <sz val="12"/>
      <color rgb="FF3F3F3F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rgb="FFFFFFFF"/>
        <bgColor rgb="FFFFFFFF"/>
      </patternFill>
    </fill>
    <fill>
      <patternFill patternType="solid">
        <fgColor rgb="FFD9EAD3"/>
        <bgColor rgb="FFD9EAD3"/>
      </patternFill>
    </fill>
    <fill>
      <patternFill patternType="solid">
        <fgColor rgb="FFE2EFD9"/>
        <bgColor rgb="FFE2EFD9"/>
      </patternFill>
    </fill>
    <fill>
      <patternFill patternType="solid">
        <fgColor rgb="FFF2F2F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000000"/>
      </bottom>
      <diagonal/>
    </border>
  </borders>
  <cellStyleXfs count="4">
    <xf numFmtId="0" fontId="0" fillId="0" borderId="0"/>
    <xf numFmtId="9" fontId="11" fillId="0" borderId="0" applyFont="0" applyFill="0" applyBorder="0" applyAlignment="0" applyProtection="0"/>
    <xf numFmtId="0" fontId="12" fillId="6" borderId="6" applyNumberFormat="0" applyAlignment="0" applyProtection="0"/>
    <xf numFmtId="164" fontId="11" fillId="0" borderId="0" applyFont="0" applyFill="0" applyBorder="0" applyAlignment="0" applyProtection="0"/>
  </cellStyleXfs>
  <cellXfs count="62">
    <xf numFmtId="0" fontId="0" fillId="0" borderId="0" xfId="0" applyFont="1" applyAlignment="1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2" borderId="1" xfId="0" applyFont="1" applyFill="1" applyBorder="1" applyAlignment="1">
      <alignment vertical="top"/>
    </xf>
    <xf numFmtId="0" fontId="4" fillId="4" borderId="2" xfId="0" applyFont="1" applyFill="1" applyBorder="1" applyAlignment="1">
      <alignment vertical="top"/>
    </xf>
    <xf numFmtId="0" fontId="3" fillId="4" borderId="2" xfId="0" applyFont="1" applyFill="1" applyBorder="1" applyAlignment="1">
      <alignment vertical="top"/>
    </xf>
    <xf numFmtId="0" fontId="3" fillId="5" borderId="2" xfId="0" applyFont="1" applyFill="1" applyBorder="1" applyAlignment="1">
      <alignment horizontal="center" vertical="top"/>
    </xf>
    <xf numFmtId="0" fontId="3" fillId="4" borderId="2" xfId="0" applyFont="1" applyFill="1" applyBorder="1" applyAlignment="1">
      <alignment horizontal="center" vertical="top"/>
    </xf>
    <xf numFmtId="0" fontId="3" fillId="0" borderId="2" xfId="0" applyFont="1" applyBorder="1" applyAlignment="1">
      <alignment vertical="top" wrapText="1"/>
    </xf>
    <xf numFmtId="0" fontId="1" fillId="0" borderId="4" xfId="0" applyFont="1" applyBorder="1"/>
    <xf numFmtId="165" fontId="4" fillId="0" borderId="2" xfId="0" applyNumberFormat="1" applyFont="1" applyBorder="1" applyAlignment="1">
      <alignment vertical="top"/>
    </xf>
    <xf numFmtId="0" fontId="4" fillId="0" borderId="2" xfId="0" applyFont="1" applyBorder="1" applyAlignment="1">
      <alignment vertical="top"/>
    </xf>
    <xf numFmtId="165" fontId="4" fillId="0" borderId="2" xfId="0" applyNumberFormat="1" applyFont="1" applyBorder="1" applyAlignment="1">
      <alignment vertical="top"/>
    </xf>
    <xf numFmtId="165" fontId="4" fillId="0" borderId="2" xfId="0" applyNumberFormat="1" applyFont="1" applyBorder="1" applyAlignment="1">
      <alignment vertical="top"/>
    </xf>
    <xf numFmtId="0" fontId="3" fillId="0" borderId="2" xfId="0" applyFont="1" applyBorder="1" applyAlignment="1">
      <alignment vertical="top"/>
    </xf>
    <xf numFmtId="165" fontId="4" fillId="3" borderId="2" xfId="0" applyNumberFormat="1" applyFont="1" applyFill="1" applyBorder="1" applyAlignment="1">
      <alignment vertical="top"/>
    </xf>
    <xf numFmtId="41" fontId="4" fillId="0" borderId="2" xfId="0" applyNumberFormat="1" applyFont="1" applyBorder="1" applyAlignment="1">
      <alignment horizontal="left" vertical="top"/>
    </xf>
    <xf numFmtId="41" fontId="4" fillId="0" borderId="2" xfId="0" applyNumberFormat="1" applyFont="1" applyBorder="1" applyAlignment="1">
      <alignment horizontal="left" vertical="top"/>
    </xf>
    <xf numFmtId="0" fontId="7" fillId="0" borderId="2" xfId="0" applyFont="1" applyBorder="1" applyAlignment="1">
      <alignment vertical="top"/>
    </xf>
    <xf numFmtId="41" fontId="7" fillId="0" borderId="2" xfId="0" applyNumberFormat="1" applyFont="1" applyBorder="1" applyAlignment="1">
      <alignment horizontal="left" vertical="top"/>
    </xf>
    <xf numFmtId="165" fontId="7" fillId="0" borderId="2" xfId="0" applyNumberFormat="1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8" fillId="0" borderId="2" xfId="0" applyFont="1" applyBorder="1" applyAlignment="1">
      <alignment vertical="top"/>
    </xf>
    <xf numFmtId="41" fontId="4" fillId="0" borderId="2" xfId="0" applyNumberFormat="1" applyFont="1" applyBorder="1" applyAlignment="1">
      <alignment horizontal="left" vertical="top" wrapText="1"/>
    </xf>
    <xf numFmtId="41" fontId="7" fillId="0" borderId="2" xfId="0" applyNumberFormat="1" applyFont="1" applyBorder="1" applyAlignment="1">
      <alignment horizontal="left" vertical="top" wrapText="1"/>
    </xf>
    <xf numFmtId="0" fontId="8" fillId="0" borderId="2" xfId="0" applyFont="1" applyBorder="1" applyAlignment="1">
      <alignment vertical="top"/>
    </xf>
    <xf numFmtId="41" fontId="4" fillId="3" borderId="2" xfId="0" applyNumberFormat="1" applyFont="1" applyFill="1" applyBorder="1" applyAlignment="1">
      <alignment vertical="top"/>
    </xf>
    <xf numFmtId="41" fontId="4" fillId="0" borderId="2" xfId="0" applyNumberFormat="1" applyFont="1" applyBorder="1" applyAlignment="1">
      <alignment vertical="top"/>
    </xf>
    <xf numFmtId="41" fontId="4" fillId="4" borderId="2" xfId="0" applyNumberFormat="1" applyFont="1" applyFill="1" applyBorder="1" applyAlignment="1">
      <alignment vertical="top"/>
    </xf>
    <xf numFmtId="165" fontId="4" fillId="4" borderId="2" xfId="0" applyNumberFormat="1" applyFont="1" applyFill="1" applyBorder="1" applyAlignment="1">
      <alignment vertical="top"/>
    </xf>
    <xf numFmtId="41" fontId="4" fillId="0" borderId="0" xfId="0" applyNumberFormat="1" applyFont="1" applyAlignment="1">
      <alignment vertical="top"/>
    </xf>
    <xf numFmtId="165" fontId="0" fillId="0" borderId="2" xfId="0" applyNumberFormat="1" applyFont="1" applyBorder="1" applyAlignment="1">
      <alignment horizontal="right"/>
    </xf>
    <xf numFmtId="0" fontId="3" fillId="3" borderId="2" xfId="0" applyFont="1" applyFill="1" applyBorder="1" applyAlignment="1">
      <alignment vertical="top"/>
    </xf>
    <xf numFmtId="37" fontId="4" fillId="0" borderId="0" xfId="0" applyNumberFormat="1" applyFont="1" applyAlignment="1">
      <alignment vertical="top"/>
    </xf>
    <xf numFmtId="0" fontId="10" fillId="0" borderId="0" xfId="0" applyFont="1" applyAlignment="1">
      <alignment vertical="top"/>
    </xf>
    <xf numFmtId="37" fontId="3" fillId="0" borderId="0" xfId="0" applyNumberFormat="1" applyFont="1" applyAlignment="1">
      <alignment vertical="top"/>
    </xf>
    <xf numFmtId="0" fontId="4" fillId="0" borderId="7" xfId="0" applyFont="1" applyFill="1" applyBorder="1" applyAlignment="1">
      <alignment vertical="top"/>
    </xf>
    <xf numFmtId="0" fontId="4" fillId="0" borderId="1" xfId="0" applyFont="1" applyFill="1" applyBorder="1" applyAlignment="1">
      <alignment vertical="top"/>
    </xf>
    <xf numFmtId="0" fontId="9" fillId="0" borderId="2" xfId="0" applyFont="1" applyBorder="1" applyAlignment="1">
      <alignment horizontal="left" wrapText="1" indent="1"/>
    </xf>
    <xf numFmtId="0" fontId="4" fillId="0" borderId="2" xfId="0" applyFont="1" applyBorder="1" applyAlignment="1">
      <alignment horizontal="left" vertical="top" indent="1"/>
    </xf>
    <xf numFmtId="0" fontId="4" fillId="0" borderId="2" xfId="0" applyFont="1" applyBorder="1" applyAlignment="1">
      <alignment horizontal="left" vertical="top" wrapText="1" indent="1"/>
    </xf>
    <xf numFmtId="41" fontId="4" fillId="8" borderId="0" xfId="0" applyNumberFormat="1" applyFont="1" applyFill="1" applyAlignment="1">
      <alignment vertical="top"/>
    </xf>
    <xf numFmtId="9" fontId="4" fillId="8" borderId="0" xfId="1" applyFont="1" applyFill="1" applyAlignment="1">
      <alignment vertical="top"/>
    </xf>
    <xf numFmtId="41" fontId="4" fillId="0" borderId="0" xfId="0" applyNumberFormat="1" applyFont="1" applyFill="1" applyAlignment="1">
      <alignment vertical="top"/>
    </xf>
    <xf numFmtId="165" fontId="4" fillId="0" borderId="2" xfId="3" applyNumberFormat="1" applyFont="1" applyBorder="1" applyAlignment="1">
      <alignment vertical="top"/>
    </xf>
    <xf numFmtId="0" fontId="1" fillId="0" borderId="4" xfId="0" applyFont="1" applyFill="1" applyBorder="1"/>
    <xf numFmtId="41" fontId="4" fillId="0" borderId="2" xfId="0" applyNumberFormat="1" applyFont="1" applyFill="1" applyBorder="1" applyAlignment="1">
      <alignment horizontal="left" vertical="top"/>
    </xf>
    <xf numFmtId="41" fontId="4" fillId="0" borderId="2" xfId="0" applyNumberFormat="1" applyFont="1" applyFill="1" applyBorder="1" applyAlignment="1">
      <alignment horizontal="left" vertical="top" wrapText="1"/>
    </xf>
    <xf numFmtId="165" fontId="4" fillId="3" borderId="3" xfId="0" applyNumberFormat="1" applyFont="1" applyFill="1" applyBorder="1" applyAlignment="1">
      <alignment vertical="top"/>
    </xf>
    <xf numFmtId="0" fontId="5" fillId="0" borderId="4" xfId="0" applyFont="1" applyBorder="1"/>
    <xf numFmtId="0" fontId="4" fillId="0" borderId="0" xfId="0" applyFont="1" applyAlignment="1">
      <alignment vertical="top"/>
    </xf>
    <xf numFmtId="0" fontId="0" fillId="0" borderId="0" xfId="0" applyFont="1" applyAlignment="1"/>
    <xf numFmtId="0" fontId="3" fillId="4" borderId="3" xfId="0" applyFont="1" applyFill="1" applyBorder="1" applyAlignment="1">
      <alignment horizontal="center" vertical="top"/>
    </xf>
    <xf numFmtId="0" fontId="6" fillId="5" borderId="3" xfId="0" applyFont="1" applyFill="1" applyBorder="1" applyAlignment="1">
      <alignment horizontal="center"/>
    </xf>
    <xf numFmtId="0" fontId="12" fillId="7" borderId="6" xfId="2" applyFill="1" applyAlignment="1">
      <alignment horizontal="center" vertical="center"/>
    </xf>
    <xf numFmtId="0" fontId="12" fillId="7" borderId="6" xfId="2" applyFill="1" applyAlignment="1">
      <alignment vertical="center"/>
    </xf>
    <xf numFmtId="0" fontId="5" fillId="0" borderId="5" xfId="0" applyFont="1" applyBorder="1"/>
    <xf numFmtId="0" fontId="3" fillId="5" borderId="3" xfId="0" applyFont="1" applyFill="1" applyBorder="1" applyAlignment="1">
      <alignment horizontal="center" vertical="top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</cellXfs>
  <cellStyles count="4">
    <cellStyle name="Currency" xfId="3" builtinId="4"/>
    <cellStyle name="Normal" xfId="0" builtinId="0"/>
    <cellStyle name="Output" xfId="2" builtinId="21"/>
    <cellStyle name="Percent" xfId="1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276225</xdr:colOff>
      <xdr:row>2</xdr:row>
      <xdr:rowOff>0</xdr:rowOff>
    </xdr:to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207888" y="3627600"/>
          <a:ext cx="276225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twoCellAnchor>
  <xdr:twoCellAnchor>
    <xdr:from>
      <xdr:col>0</xdr:col>
      <xdr:colOff>0</xdr:colOff>
      <xdr:row>1</xdr:row>
      <xdr:rowOff>0</xdr:rowOff>
    </xdr:from>
    <xdr:to>
      <xdr:col>0</xdr:col>
      <xdr:colOff>276225</xdr:colOff>
      <xdr:row>2</xdr:row>
      <xdr:rowOff>0</xdr:rowOff>
    </xdr:to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207888" y="3627600"/>
          <a:ext cx="276225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twoCellAnchor>
  <xdr:twoCellAnchor>
    <xdr:from>
      <xdr:col>0</xdr:col>
      <xdr:colOff>0</xdr:colOff>
      <xdr:row>1</xdr:row>
      <xdr:rowOff>0</xdr:rowOff>
    </xdr:from>
    <xdr:to>
      <xdr:col>0</xdr:col>
      <xdr:colOff>276225</xdr:colOff>
      <xdr:row>2</xdr:row>
      <xdr:rowOff>0</xdr:rowOff>
    </xdr:to>
    <xdr:sp macro="" textlink="">
      <xdr:nvSpPr>
        <xdr:cNvPr id="4" name="Shap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207888" y="3627600"/>
          <a:ext cx="276225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77"/>
  <sheetViews>
    <sheetView tabSelected="1" workbookViewId="0">
      <selection activeCell="A15" sqref="A15"/>
    </sheetView>
  </sheetViews>
  <sheetFormatPr defaultColWidth="14.44140625" defaultRowHeight="15" customHeight="1" x14ac:dyDescent="0.25"/>
  <cols>
    <col min="1" max="1" width="27.33203125" customWidth="1"/>
    <col min="2" max="2" width="9.44140625" customWidth="1"/>
    <col min="3" max="3" width="11" customWidth="1"/>
    <col min="4" max="4" width="6.109375" customWidth="1"/>
    <col min="5" max="5" width="12.109375" customWidth="1"/>
    <col min="6" max="6" width="13.77734375" customWidth="1"/>
    <col min="7" max="7" width="8.33203125" customWidth="1"/>
    <col min="8" max="8" width="13.33203125" customWidth="1"/>
    <col min="9" max="9" width="15" customWidth="1"/>
    <col min="10" max="10" width="7.44140625" customWidth="1"/>
    <col min="11" max="11" width="11" customWidth="1"/>
    <col min="12" max="12" width="17.6640625" customWidth="1"/>
    <col min="13" max="13" width="7.77734375" customWidth="1"/>
    <col min="14" max="14" width="11.44140625" customWidth="1"/>
    <col min="15" max="15" width="13.77734375" customWidth="1"/>
    <col min="16" max="16" width="8.109375" customWidth="1"/>
    <col min="17" max="17" width="13.77734375" customWidth="1"/>
    <col min="18" max="18" width="14.44140625" customWidth="1"/>
    <col min="19" max="24" width="9.109375" customWidth="1"/>
    <col min="25" max="28" width="10" customWidth="1"/>
  </cols>
  <sheetData>
    <row r="1" spans="1:28" ht="12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24" customHeight="1" x14ac:dyDescent="0.25">
      <c r="A2" s="60" t="s">
        <v>66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27" customHeight="1" x14ac:dyDescent="0.25">
      <c r="A3" s="61" t="s">
        <v>67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6.5" customHeight="1" x14ac:dyDescent="0.25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3.5" customHeight="1" x14ac:dyDescent="0.25">
      <c r="A5" s="3" t="s">
        <v>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8" ht="13.5" customHeight="1" x14ac:dyDescent="0.25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13.5" customHeight="1" x14ac:dyDescent="0.25">
      <c r="A7" s="52" t="s">
        <v>64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ht="13.5" customHeight="1" x14ac:dyDescent="0.25">
      <c r="A8" s="4" t="s">
        <v>63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ht="12.7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3.5" customHeight="1" x14ac:dyDescent="0.25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5" t="s">
        <v>62</v>
      </c>
      <c r="M10" s="5"/>
      <c r="N10" s="5"/>
      <c r="O10" s="5">
        <v>0.02</v>
      </c>
      <c r="P10" s="39"/>
      <c r="Q10" s="39"/>
      <c r="R10" s="39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ht="13.5" customHeight="1" x14ac:dyDescent="0.2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39"/>
      <c r="M11" s="39"/>
      <c r="N11" s="39"/>
      <c r="O11" s="39"/>
      <c r="P11" s="39"/>
      <c r="Q11" s="39"/>
      <c r="R11" s="38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8" ht="13.5" customHeight="1" x14ac:dyDescent="0.25">
      <c r="A12" s="6"/>
      <c r="B12" s="54"/>
      <c r="C12" s="51"/>
      <c r="D12" s="59" t="s">
        <v>2</v>
      </c>
      <c r="E12" s="58"/>
      <c r="F12" s="51"/>
      <c r="G12" s="54" t="s">
        <v>3</v>
      </c>
      <c r="H12" s="58"/>
      <c r="I12" s="51"/>
      <c r="J12" s="54" t="s">
        <v>4</v>
      </c>
      <c r="K12" s="58"/>
      <c r="L12" s="51"/>
      <c r="M12" s="54" t="s">
        <v>5</v>
      </c>
      <c r="N12" s="58"/>
      <c r="O12" s="51"/>
      <c r="P12" s="56" t="s">
        <v>6</v>
      </c>
      <c r="Q12" s="57"/>
      <c r="R12" s="57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1:28" ht="13.5" customHeight="1" x14ac:dyDescent="0.25">
      <c r="A13" s="7" t="s">
        <v>7</v>
      </c>
      <c r="B13" s="54" t="s">
        <v>8</v>
      </c>
      <c r="C13" s="51"/>
      <c r="D13" s="55" t="s">
        <v>9</v>
      </c>
      <c r="E13" s="51"/>
      <c r="F13" s="8" t="s">
        <v>10</v>
      </c>
      <c r="G13" s="59" t="s">
        <v>9</v>
      </c>
      <c r="H13" s="51"/>
      <c r="I13" s="9" t="s">
        <v>10</v>
      </c>
      <c r="J13" s="54" t="s">
        <v>9</v>
      </c>
      <c r="K13" s="51"/>
      <c r="L13" s="9" t="s">
        <v>10</v>
      </c>
      <c r="M13" s="54" t="s">
        <v>9</v>
      </c>
      <c r="N13" s="51"/>
      <c r="O13" s="9" t="s">
        <v>10</v>
      </c>
      <c r="P13" s="54" t="s">
        <v>9</v>
      </c>
      <c r="Q13" s="51"/>
      <c r="R13" s="9" t="s">
        <v>10</v>
      </c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28" ht="30" customHeight="1" x14ac:dyDescent="0.25">
      <c r="A14" s="10" t="s">
        <v>68</v>
      </c>
      <c r="B14" s="50"/>
      <c r="C14" s="51"/>
      <c r="D14" s="47"/>
      <c r="E14" s="11"/>
      <c r="F14" s="12"/>
      <c r="G14" s="13"/>
      <c r="H14" s="12"/>
      <c r="I14" s="12"/>
      <c r="J14" s="14"/>
      <c r="K14" s="12"/>
      <c r="L14" s="15"/>
      <c r="M14" s="12"/>
      <c r="N14" s="12"/>
      <c r="O14" s="15"/>
      <c r="P14" s="12"/>
      <c r="Q14" s="12"/>
      <c r="R14" s="15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3.5" customHeight="1" x14ac:dyDescent="0.25">
      <c r="A15" s="16" t="s">
        <v>11</v>
      </c>
      <c r="B15" s="17">
        <v>250</v>
      </c>
      <c r="C15" s="18" t="s">
        <v>12</v>
      </c>
      <c r="D15" s="48">
        <v>5</v>
      </c>
      <c r="E15" s="19" t="s">
        <v>13</v>
      </c>
      <c r="F15" s="12">
        <f>B15*D15</f>
        <v>1250</v>
      </c>
      <c r="G15" s="13">
        <v>5</v>
      </c>
      <c r="H15" s="18" t="s">
        <v>13</v>
      </c>
      <c r="I15" s="12">
        <f>+F15*(1+$O$10)</f>
        <v>1275</v>
      </c>
      <c r="J15" s="20">
        <v>5</v>
      </c>
      <c r="K15" s="21" t="s">
        <v>13</v>
      </c>
      <c r="L15" s="22">
        <f>+I15*(1+$O$10)</f>
        <v>1300.5</v>
      </c>
      <c r="M15" s="20">
        <v>5</v>
      </c>
      <c r="N15" s="21" t="s">
        <v>13</v>
      </c>
      <c r="O15" s="22">
        <f>+L15*(1+$O$10)</f>
        <v>1326.51</v>
      </c>
      <c r="P15" s="20">
        <v>6</v>
      </c>
      <c r="Q15" s="18" t="s">
        <v>13</v>
      </c>
      <c r="R15" s="12">
        <f>B15*P15*(1+$O$10)</f>
        <v>1530</v>
      </c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3.5" customHeight="1" x14ac:dyDescent="0.25">
      <c r="A16" s="16" t="s">
        <v>14</v>
      </c>
      <c r="B16" s="17">
        <v>35</v>
      </c>
      <c r="C16" s="18" t="s">
        <v>12</v>
      </c>
      <c r="D16" s="48">
        <v>2</v>
      </c>
      <c r="E16" s="18" t="s">
        <v>15</v>
      </c>
      <c r="F16" s="12">
        <f>12*B16*D16</f>
        <v>840</v>
      </c>
      <c r="G16" s="20">
        <v>4</v>
      </c>
      <c r="H16" s="21" t="s">
        <v>15</v>
      </c>
      <c r="I16" s="22">
        <f>12*B16*G16*(1+$O$10)</f>
        <v>1713.6000000000001</v>
      </c>
      <c r="J16" s="20">
        <v>6</v>
      </c>
      <c r="K16" s="21" t="s">
        <v>15</v>
      </c>
      <c r="L16" s="22">
        <f>12*B16*J16*(1+$O$10)</f>
        <v>2570.4</v>
      </c>
      <c r="M16" s="20">
        <v>7</v>
      </c>
      <c r="N16" s="21" t="s">
        <v>15</v>
      </c>
      <c r="O16" s="22">
        <f>12*B16*M16*(1+$O$10)</f>
        <v>2998.8</v>
      </c>
      <c r="P16" s="20">
        <v>8</v>
      </c>
      <c r="Q16" s="18" t="s">
        <v>15</v>
      </c>
      <c r="R16" s="12">
        <f>12*B16*P16*(1+$O$10)</f>
        <v>3427.2000000000003</v>
      </c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3.5" customHeight="1" x14ac:dyDescent="0.25">
      <c r="A17" s="23" t="s">
        <v>16</v>
      </c>
      <c r="B17" s="17"/>
      <c r="C17" s="18"/>
      <c r="D17" s="48"/>
      <c r="E17" s="18"/>
      <c r="F17" s="12"/>
      <c r="G17" s="13"/>
      <c r="H17" s="18"/>
      <c r="I17" s="12"/>
      <c r="J17" s="24"/>
      <c r="K17" s="18"/>
      <c r="L17" s="12"/>
      <c r="M17" s="24"/>
      <c r="N17" s="18"/>
      <c r="O17" s="12"/>
      <c r="P17" s="24"/>
      <c r="Q17" s="18"/>
      <c r="R17" s="12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28.05" customHeight="1" x14ac:dyDescent="0.25">
      <c r="A18" s="42" t="s">
        <v>17</v>
      </c>
      <c r="B18" s="17">
        <v>0.75</v>
      </c>
      <c r="C18" s="25" t="s">
        <v>18</v>
      </c>
      <c r="D18" s="49">
        <v>15</v>
      </c>
      <c r="E18" s="25" t="s">
        <v>19</v>
      </c>
      <c r="F18" s="12">
        <f>365*B18*D18</f>
        <v>4106.25</v>
      </c>
      <c r="G18" s="20">
        <v>18</v>
      </c>
      <c r="H18" s="26" t="s">
        <v>19</v>
      </c>
      <c r="I18" s="22">
        <f>365*B18*G18*(1+$O$10)</f>
        <v>5026.05</v>
      </c>
      <c r="J18" s="20">
        <v>22</v>
      </c>
      <c r="K18" s="26" t="s">
        <v>19</v>
      </c>
      <c r="L18" s="22">
        <f>365*B18*J18*(1+$O$10)</f>
        <v>6142.95</v>
      </c>
      <c r="M18" s="20">
        <v>24</v>
      </c>
      <c r="N18" s="26" t="s">
        <v>19</v>
      </c>
      <c r="O18" s="22">
        <f>365*B18*M18*(1+$O$10)</f>
        <v>6701.4000000000005</v>
      </c>
      <c r="P18" s="20">
        <v>28</v>
      </c>
      <c r="Q18" s="25" t="s">
        <v>19</v>
      </c>
      <c r="R18" s="12">
        <f>365*B18*P18*(1+$O$10)</f>
        <v>7818.3</v>
      </c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3.5" customHeight="1" x14ac:dyDescent="0.25">
      <c r="A19" s="23" t="s">
        <v>20</v>
      </c>
      <c r="B19" s="17"/>
      <c r="C19" s="25"/>
      <c r="D19" s="49"/>
      <c r="E19" s="25"/>
      <c r="F19" s="12"/>
      <c r="G19" s="20"/>
      <c r="H19" s="25"/>
      <c r="I19" s="12"/>
      <c r="J19" s="20"/>
      <c r="K19" s="26"/>
      <c r="L19" s="22"/>
      <c r="M19" s="20"/>
      <c r="N19" s="26"/>
      <c r="O19" s="22"/>
      <c r="P19" s="20"/>
      <c r="Q19" s="25"/>
      <c r="R19" s="12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3.5" customHeight="1" x14ac:dyDescent="0.25">
      <c r="A20" s="41" t="s">
        <v>21</v>
      </c>
      <c r="B20" s="17">
        <v>120</v>
      </c>
      <c r="C20" s="25" t="s">
        <v>22</v>
      </c>
      <c r="D20" s="49">
        <v>4</v>
      </c>
      <c r="E20" s="25" t="s">
        <v>23</v>
      </c>
      <c r="F20" s="12">
        <f t="shared" ref="F20:F21" si="0">12*B20*D20</f>
        <v>5760</v>
      </c>
      <c r="G20" s="20">
        <v>10</v>
      </c>
      <c r="H20" s="25" t="s">
        <v>23</v>
      </c>
      <c r="I20" s="12">
        <f t="shared" ref="I20:I22" si="1">12*B20*G20*(1+$O$10)</f>
        <v>14688</v>
      </c>
      <c r="J20" s="20">
        <v>14</v>
      </c>
      <c r="K20" s="26" t="s">
        <v>23</v>
      </c>
      <c r="L20" s="22">
        <f t="shared" ref="L20:L22" si="2">12*B20*J20*(1+$O$10)</f>
        <v>20563.2</v>
      </c>
      <c r="M20" s="20">
        <v>18</v>
      </c>
      <c r="N20" s="26" t="s">
        <v>23</v>
      </c>
      <c r="O20" s="22">
        <f t="shared" ref="O20:O22" si="3">12*B20*M20*(1+$O$10)</f>
        <v>26438.400000000001</v>
      </c>
      <c r="P20" s="20">
        <v>22</v>
      </c>
      <c r="Q20" s="25" t="s">
        <v>23</v>
      </c>
      <c r="R20" s="12">
        <f t="shared" ref="R20:R22" si="4">12*B20*P20*(1+$O$10)</f>
        <v>32313.600000000002</v>
      </c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3.5" customHeight="1" x14ac:dyDescent="0.25">
      <c r="A21" s="23" t="s">
        <v>24</v>
      </c>
      <c r="B21" s="17">
        <v>120</v>
      </c>
      <c r="C21" s="25" t="s">
        <v>22</v>
      </c>
      <c r="D21" s="49">
        <v>4</v>
      </c>
      <c r="E21" s="25" t="s">
        <v>23</v>
      </c>
      <c r="F21" s="12">
        <f t="shared" si="0"/>
        <v>5760</v>
      </c>
      <c r="G21" s="20">
        <v>6</v>
      </c>
      <c r="H21" s="25" t="s">
        <v>23</v>
      </c>
      <c r="I21" s="12">
        <f t="shared" si="1"/>
        <v>8812.7999999999993</v>
      </c>
      <c r="J21" s="20">
        <v>8</v>
      </c>
      <c r="K21" s="26" t="s">
        <v>23</v>
      </c>
      <c r="L21" s="22">
        <f t="shared" si="2"/>
        <v>11750.4</v>
      </c>
      <c r="M21" s="20">
        <v>9</v>
      </c>
      <c r="N21" s="26" t="s">
        <v>23</v>
      </c>
      <c r="O21" s="22">
        <f t="shared" si="3"/>
        <v>13219.2</v>
      </c>
      <c r="P21" s="20">
        <v>11</v>
      </c>
      <c r="Q21" s="25" t="s">
        <v>23</v>
      </c>
      <c r="R21" s="12">
        <f t="shared" si="4"/>
        <v>16156.800000000001</v>
      </c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3.5" customHeight="1" x14ac:dyDescent="0.25">
      <c r="A22" s="16" t="s">
        <v>25</v>
      </c>
      <c r="B22" s="17">
        <v>20</v>
      </c>
      <c r="C22" s="18" t="s">
        <v>26</v>
      </c>
      <c r="D22" s="48">
        <v>20</v>
      </c>
      <c r="E22" s="18" t="s">
        <v>27</v>
      </c>
      <c r="F22" s="12">
        <f>12*B22*D22</f>
        <v>4800</v>
      </c>
      <c r="G22" s="20">
        <v>30</v>
      </c>
      <c r="H22" s="21" t="s">
        <v>27</v>
      </c>
      <c r="I22" s="22">
        <f t="shared" si="1"/>
        <v>7344</v>
      </c>
      <c r="J22" s="20">
        <v>45</v>
      </c>
      <c r="K22" s="21" t="s">
        <v>27</v>
      </c>
      <c r="L22" s="22">
        <f t="shared" si="2"/>
        <v>11016</v>
      </c>
      <c r="M22" s="20">
        <v>65</v>
      </c>
      <c r="N22" s="21" t="s">
        <v>27</v>
      </c>
      <c r="O22" s="22">
        <f t="shared" si="3"/>
        <v>15912</v>
      </c>
      <c r="P22" s="20">
        <v>90</v>
      </c>
      <c r="Q22" s="18" t="s">
        <v>27</v>
      </c>
      <c r="R22" s="12">
        <f t="shared" si="4"/>
        <v>22032</v>
      </c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3.5" customHeight="1" x14ac:dyDescent="0.25">
      <c r="A23" s="16" t="s">
        <v>28</v>
      </c>
      <c r="B23" s="17"/>
      <c r="C23" s="18"/>
      <c r="D23" s="48"/>
      <c r="E23" s="18"/>
      <c r="F23" s="12">
        <v>0</v>
      </c>
      <c r="G23" s="27"/>
      <c r="H23" s="18"/>
      <c r="I23" s="12">
        <f>+F23*(1+$O$10)</f>
        <v>0</v>
      </c>
      <c r="J23" s="24"/>
      <c r="K23" s="18"/>
      <c r="L23" s="12">
        <f>+I23*(1+$O$10)</f>
        <v>0</v>
      </c>
      <c r="M23" s="24"/>
      <c r="N23" s="18"/>
      <c r="O23" s="12">
        <f>+L23*(1+$O$10)</f>
        <v>0</v>
      </c>
      <c r="P23" s="24"/>
      <c r="Q23" s="18"/>
      <c r="R23" s="12">
        <f>+O23*(1+$O$10)</f>
        <v>0</v>
      </c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31.2" x14ac:dyDescent="0.3">
      <c r="A24" s="40" t="s">
        <v>29</v>
      </c>
      <c r="B24" s="17">
        <v>10</v>
      </c>
      <c r="C24" s="18" t="s">
        <v>30</v>
      </c>
      <c r="D24" s="48">
        <v>50</v>
      </c>
      <c r="E24" s="18" t="s">
        <v>31</v>
      </c>
      <c r="F24" s="12">
        <f t="shared" ref="F24:F35" si="5">B24*D24</f>
        <v>500</v>
      </c>
      <c r="G24" s="20">
        <v>54</v>
      </c>
      <c r="H24" s="21" t="s">
        <v>31</v>
      </c>
      <c r="I24" s="22">
        <f t="shared" ref="I24:I35" si="6">B24*G24*(1+$O$10)</f>
        <v>550.79999999999995</v>
      </c>
      <c r="J24" s="20">
        <v>57</v>
      </c>
      <c r="K24" s="21" t="s">
        <v>31</v>
      </c>
      <c r="L24" s="22">
        <f t="shared" ref="L24:L35" si="7">B24*J24*(1+$O$10)</f>
        <v>581.4</v>
      </c>
      <c r="M24" s="20">
        <v>60</v>
      </c>
      <c r="N24" s="21" t="s">
        <v>31</v>
      </c>
      <c r="O24" s="22">
        <f t="shared" ref="O24:O35" si="8">B24*M24*(1+$O$10)</f>
        <v>612</v>
      </c>
      <c r="P24" s="20">
        <v>62</v>
      </c>
      <c r="Q24" s="18" t="s">
        <v>31</v>
      </c>
      <c r="R24" s="12">
        <f t="shared" ref="R24:R35" si="9">B24*P24*(1+$O$10)</f>
        <v>632.4</v>
      </c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5.6" x14ac:dyDescent="0.3">
      <c r="A25" s="40" t="s">
        <v>32</v>
      </c>
      <c r="B25" s="17">
        <v>80</v>
      </c>
      <c r="C25" s="18" t="s">
        <v>30</v>
      </c>
      <c r="D25" s="48">
        <v>40</v>
      </c>
      <c r="E25" s="18" t="s">
        <v>31</v>
      </c>
      <c r="F25" s="12">
        <f t="shared" si="5"/>
        <v>3200</v>
      </c>
      <c r="G25" s="20">
        <v>45</v>
      </c>
      <c r="H25" s="21" t="s">
        <v>31</v>
      </c>
      <c r="I25" s="22">
        <f t="shared" si="6"/>
        <v>3672</v>
      </c>
      <c r="J25" s="20">
        <v>50</v>
      </c>
      <c r="K25" s="21" t="s">
        <v>31</v>
      </c>
      <c r="L25" s="22">
        <f t="shared" si="7"/>
        <v>4080</v>
      </c>
      <c r="M25" s="20">
        <v>58</v>
      </c>
      <c r="N25" s="21" t="s">
        <v>31</v>
      </c>
      <c r="O25" s="22">
        <f t="shared" si="8"/>
        <v>4732.8</v>
      </c>
      <c r="P25" s="20">
        <v>65</v>
      </c>
      <c r="Q25" s="18" t="s">
        <v>31</v>
      </c>
      <c r="R25" s="12">
        <f t="shared" si="9"/>
        <v>5304</v>
      </c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1:28" ht="15.6" x14ac:dyDescent="0.3">
      <c r="A26" s="40" t="s">
        <v>33</v>
      </c>
      <c r="B26" s="17">
        <v>10</v>
      </c>
      <c r="C26" s="18" t="s">
        <v>30</v>
      </c>
      <c r="D26" s="48">
        <v>30</v>
      </c>
      <c r="E26" s="18" t="s">
        <v>31</v>
      </c>
      <c r="F26" s="12">
        <f t="shared" si="5"/>
        <v>300</v>
      </c>
      <c r="G26" s="20">
        <v>33</v>
      </c>
      <c r="H26" s="21" t="s">
        <v>31</v>
      </c>
      <c r="I26" s="22">
        <f t="shared" si="6"/>
        <v>336.6</v>
      </c>
      <c r="J26" s="20">
        <v>35</v>
      </c>
      <c r="K26" s="21" t="s">
        <v>31</v>
      </c>
      <c r="L26" s="22">
        <f t="shared" si="7"/>
        <v>357</v>
      </c>
      <c r="M26" s="20">
        <v>38</v>
      </c>
      <c r="N26" s="21" t="s">
        <v>31</v>
      </c>
      <c r="O26" s="22">
        <f t="shared" si="8"/>
        <v>387.6</v>
      </c>
      <c r="P26" s="20">
        <v>40</v>
      </c>
      <c r="Q26" s="18" t="s">
        <v>31</v>
      </c>
      <c r="R26" s="12">
        <f t="shared" si="9"/>
        <v>408</v>
      </c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1:28" ht="15.6" x14ac:dyDescent="0.3">
      <c r="A27" s="40" t="s">
        <v>34</v>
      </c>
      <c r="B27" s="17">
        <v>10</v>
      </c>
      <c r="C27" s="18" t="s">
        <v>30</v>
      </c>
      <c r="D27" s="48">
        <v>20</v>
      </c>
      <c r="E27" s="18" t="s">
        <v>31</v>
      </c>
      <c r="F27" s="12">
        <f t="shared" si="5"/>
        <v>200</v>
      </c>
      <c r="G27" s="20">
        <v>22</v>
      </c>
      <c r="H27" s="21" t="s">
        <v>31</v>
      </c>
      <c r="I27" s="22">
        <f t="shared" si="6"/>
        <v>224.4</v>
      </c>
      <c r="J27" s="20">
        <v>25</v>
      </c>
      <c r="K27" s="21" t="s">
        <v>31</v>
      </c>
      <c r="L27" s="22">
        <f t="shared" si="7"/>
        <v>255</v>
      </c>
      <c r="M27" s="20">
        <v>28</v>
      </c>
      <c r="N27" s="21" t="s">
        <v>31</v>
      </c>
      <c r="O27" s="22">
        <f t="shared" si="8"/>
        <v>285.60000000000002</v>
      </c>
      <c r="P27" s="20">
        <v>32</v>
      </c>
      <c r="Q27" s="18" t="s">
        <v>31</v>
      </c>
      <c r="R27" s="12">
        <f t="shared" si="9"/>
        <v>326.39999999999998</v>
      </c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1:28" ht="15.6" x14ac:dyDescent="0.3">
      <c r="A28" s="40" t="s">
        <v>35</v>
      </c>
      <c r="B28" s="17">
        <v>10</v>
      </c>
      <c r="C28" s="18" t="s">
        <v>30</v>
      </c>
      <c r="D28" s="18">
        <v>30</v>
      </c>
      <c r="E28" s="18" t="s">
        <v>31</v>
      </c>
      <c r="F28" s="12">
        <f t="shared" si="5"/>
        <v>300</v>
      </c>
      <c r="G28" s="20">
        <v>35</v>
      </c>
      <c r="H28" s="21" t="s">
        <v>31</v>
      </c>
      <c r="I28" s="22">
        <f t="shared" si="6"/>
        <v>357</v>
      </c>
      <c r="J28" s="20">
        <v>38</v>
      </c>
      <c r="K28" s="21" t="s">
        <v>31</v>
      </c>
      <c r="L28" s="22">
        <f t="shared" si="7"/>
        <v>387.6</v>
      </c>
      <c r="M28" s="20">
        <v>41</v>
      </c>
      <c r="N28" s="21" t="s">
        <v>31</v>
      </c>
      <c r="O28" s="22">
        <f t="shared" si="8"/>
        <v>418.2</v>
      </c>
      <c r="P28" s="20">
        <v>45</v>
      </c>
      <c r="Q28" s="18" t="s">
        <v>31</v>
      </c>
      <c r="R28" s="12">
        <f t="shared" si="9"/>
        <v>459</v>
      </c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1:28" ht="15.6" x14ac:dyDescent="0.3">
      <c r="A29" s="40" t="s">
        <v>36</v>
      </c>
      <c r="B29" s="17">
        <v>10</v>
      </c>
      <c r="C29" s="18" t="s">
        <v>30</v>
      </c>
      <c r="D29" s="18">
        <v>40</v>
      </c>
      <c r="E29" s="18" t="s">
        <v>31</v>
      </c>
      <c r="F29" s="12">
        <f t="shared" si="5"/>
        <v>400</v>
      </c>
      <c r="G29" s="20">
        <v>43</v>
      </c>
      <c r="H29" s="21" t="s">
        <v>31</v>
      </c>
      <c r="I29" s="22">
        <f t="shared" si="6"/>
        <v>438.6</v>
      </c>
      <c r="J29" s="20">
        <v>47</v>
      </c>
      <c r="K29" s="21" t="s">
        <v>31</v>
      </c>
      <c r="L29" s="22">
        <f t="shared" si="7"/>
        <v>479.40000000000003</v>
      </c>
      <c r="M29" s="20">
        <v>50</v>
      </c>
      <c r="N29" s="21" t="s">
        <v>31</v>
      </c>
      <c r="O29" s="22">
        <f t="shared" si="8"/>
        <v>510</v>
      </c>
      <c r="P29" s="20">
        <v>55</v>
      </c>
      <c r="Q29" s="18" t="s">
        <v>31</v>
      </c>
      <c r="R29" s="12">
        <f t="shared" si="9"/>
        <v>561</v>
      </c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5.6" x14ac:dyDescent="0.3">
      <c r="A30" s="40" t="s">
        <v>37</v>
      </c>
      <c r="B30" s="17">
        <v>10</v>
      </c>
      <c r="C30" s="18" t="s">
        <v>30</v>
      </c>
      <c r="D30" s="18">
        <v>40</v>
      </c>
      <c r="E30" s="18" t="s">
        <v>31</v>
      </c>
      <c r="F30" s="12">
        <f t="shared" si="5"/>
        <v>400</v>
      </c>
      <c r="G30" s="20">
        <v>45</v>
      </c>
      <c r="H30" s="21" t="s">
        <v>31</v>
      </c>
      <c r="I30" s="22">
        <f t="shared" si="6"/>
        <v>459</v>
      </c>
      <c r="J30" s="20">
        <v>50</v>
      </c>
      <c r="K30" s="21" t="s">
        <v>31</v>
      </c>
      <c r="L30" s="22">
        <f t="shared" si="7"/>
        <v>510</v>
      </c>
      <c r="M30" s="20">
        <v>55</v>
      </c>
      <c r="N30" s="21" t="s">
        <v>31</v>
      </c>
      <c r="O30" s="22">
        <f t="shared" si="8"/>
        <v>561</v>
      </c>
      <c r="P30" s="20">
        <v>60</v>
      </c>
      <c r="Q30" s="18" t="s">
        <v>31</v>
      </c>
      <c r="R30" s="12">
        <f t="shared" si="9"/>
        <v>612</v>
      </c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28" ht="15.6" x14ac:dyDescent="0.3">
      <c r="A31" s="40" t="s">
        <v>38</v>
      </c>
      <c r="B31" s="17">
        <v>10</v>
      </c>
      <c r="C31" s="18" t="s">
        <v>30</v>
      </c>
      <c r="D31" s="18">
        <v>30</v>
      </c>
      <c r="E31" s="18" t="s">
        <v>31</v>
      </c>
      <c r="F31" s="12">
        <f t="shared" si="5"/>
        <v>300</v>
      </c>
      <c r="G31" s="20">
        <v>33</v>
      </c>
      <c r="H31" s="21" t="s">
        <v>31</v>
      </c>
      <c r="I31" s="22">
        <f t="shared" si="6"/>
        <v>336.6</v>
      </c>
      <c r="J31" s="20">
        <v>36</v>
      </c>
      <c r="K31" s="21" t="s">
        <v>31</v>
      </c>
      <c r="L31" s="22">
        <f t="shared" si="7"/>
        <v>367.2</v>
      </c>
      <c r="M31" s="20">
        <v>39</v>
      </c>
      <c r="N31" s="21" t="s">
        <v>31</v>
      </c>
      <c r="O31" s="22">
        <f t="shared" si="8"/>
        <v>397.8</v>
      </c>
      <c r="P31" s="20">
        <v>42</v>
      </c>
      <c r="Q31" s="18" t="s">
        <v>31</v>
      </c>
      <c r="R31" s="12">
        <f t="shared" si="9"/>
        <v>428.40000000000003</v>
      </c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1:28" ht="15.6" x14ac:dyDescent="0.3">
      <c r="A32" s="40" t="s">
        <v>39</v>
      </c>
      <c r="B32" s="17">
        <v>10</v>
      </c>
      <c r="C32" s="18" t="s">
        <v>30</v>
      </c>
      <c r="D32" s="18">
        <v>30</v>
      </c>
      <c r="E32" s="18" t="s">
        <v>31</v>
      </c>
      <c r="F32" s="12">
        <f t="shared" si="5"/>
        <v>300</v>
      </c>
      <c r="G32" s="20">
        <v>33</v>
      </c>
      <c r="H32" s="21" t="s">
        <v>31</v>
      </c>
      <c r="I32" s="22">
        <f t="shared" si="6"/>
        <v>336.6</v>
      </c>
      <c r="J32" s="20">
        <v>36</v>
      </c>
      <c r="K32" s="21" t="s">
        <v>31</v>
      </c>
      <c r="L32" s="22">
        <f t="shared" si="7"/>
        <v>367.2</v>
      </c>
      <c r="M32" s="20">
        <v>39</v>
      </c>
      <c r="N32" s="21" t="s">
        <v>31</v>
      </c>
      <c r="O32" s="22">
        <f t="shared" si="8"/>
        <v>397.8</v>
      </c>
      <c r="P32" s="20">
        <v>42</v>
      </c>
      <c r="Q32" s="18" t="s">
        <v>31</v>
      </c>
      <c r="R32" s="12">
        <f t="shared" si="9"/>
        <v>428.40000000000003</v>
      </c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spans="1:28" ht="15.6" x14ac:dyDescent="0.3">
      <c r="A33" s="40" t="s">
        <v>40</v>
      </c>
      <c r="B33" s="17">
        <v>10</v>
      </c>
      <c r="C33" s="18" t="s">
        <v>30</v>
      </c>
      <c r="D33" s="18">
        <v>20</v>
      </c>
      <c r="E33" s="18" t="s">
        <v>31</v>
      </c>
      <c r="F33" s="12">
        <f t="shared" si="5"/>
        <v>200</v>
      </c>
      <c r="G33" s="20">
        <v>24</v>
      </c>
      <c r="H33" s="21" t="s">
        <v>31</v>
      </c>
      <c r="I33" s="22">
        <f t="shared" si="6"/>
        <v>244.8</v>
      </c>
      <c r="J33" s="20">
        <v>28</v>
      </c>
      <c r="K33" s="21" t="s">
        <v>31</v>
      </c>
      <c r="L33" s="22">
        <f t="shared" si="7"/>
        <v>285.60000000000002</v>
      </c>
      <c r="M33" s="20">
        <v>32</v>
      </c>
      <c r="N33" s="21" t="s">
        <v>31</v>
      </c>
      <c r="O33" s="22">
        <f t="shared" si="8"/>
        <v>326.39999999999998</v>
      </c>
      <c r="P33" s="20">
        <v>36</v>
      </c>
      <c r="Q33" s="18" t="s">
        <v>31</v>
      </c>
      <c r="R33" s="12">
        <f t="shared" si="9"/>
        <v>367.2</v>
      </c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1:28" ht="15.6" x14ac:dyDescent="0.3">
      <c r="A34" s="40" t="s">
        <v>41</v>
      </c>
      <c r="B34" s="17">
        <v>80</v>
      </c>
      <c r="C34" s="18" t="s">
        <v>30</v>
      </c>
      <c r="D34" s="18">
        <v>30</v>
      </c>
      <c r="E34" s="18" t="s">
        <v>31</v>
      </c>
      <c r="F34" s="12">
        <f t="shared" si="5"/>
        <v>2400</v>
      </c>
      <c r="G34" s="20">
        <v>35</v>
      </c>
      <c r="H34" s="21" t="s">
        <v>31</v>
      </c>
      <c r="I34" s="22">
        <f t="shared" si="6"/>
        <v>2856</v>
      </c>
      <c r="J34" s="20">
        <v>38</v>
      </c>
      <c r="K34" s="21" t="s">
        <v>31</v>
      </c>
      <c r="L34" s="22">
        <f t="shared" si="7"/>
        <v>3100.8</v>
      </c>
      <c r="M34" s="20">
        <v>43</v>
      </c>
      <c r="N34" s="21" t="s">
        <v>31</v>
      </c>
      <c r="O34" s="22">
        <f t="shared" si="8"/>
        <v>3508.8</v>
      </c>
      <c r="P34" s="20">
        <v>46</v>
      </c>
      <c r="Q34" s="18" t="s">
        <v>31</v>
      </c>
      <c r="R34" s="12">
        <f t="shared" si="9"/>
        <v>3753.6</v>
      </c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1:28" ht="15.6" x14ac:dyDescent="0.3">
      <c r="A35" s="40" t="s">
        <v>42</v>
      </c>
      <c r="B35" s="17">
        <v>10</v>
      </c>
      <c r="C35" s="18" t="s">
        <v>30</v>
      </c>
      <c r="D35" s="18">
        <v>30</v>
      </c>
      <c r="E35" s="18" t="s">
        <v>31</v>
      </c>
      <c r="F35" s="12">
        <f t="shared" si="5"/>
        <v>300</v>
      </c>
      <c r="G35" s="20">
        <v>38</v>
      </c>
      <c r="H35" s="21" t="s">
        <v>31</v>
      </c>
      <c r="I35" s="22">
        <f t="shared" si="6"/>
        <v>387.6</v>
      </c>
      <c r="J35" s="20">
        <v>43</v>
      </c>
      <c r="K35" s="21" t="s">
        <v>31</v>
      </c>
      <c r="L35" s="22">
        <f t="shared" si="7"/>
        <v>438.6</v>
      </c>
      <c r="M35" s="20">
        <v>50</v>
      </c>
      <c r="N35" s="21" t="s">
        <v>31</v>
      </c>
      <c r="O35" s="22">
        <f t="shared" si="8"/>
        <v>510</v>
      </c>
      <c r="P35" s="20">
        <v>58</v>
      </c>
      <c r="Q35" s="18" t="s">
        <v>31</v>
      </c>
      <c r="R35" s="12">
        <f t="shared" si="9"/>
        <v>591.6</v>
      </c>
      <c r="S35" s="4"/>
      <c r="T35" s="4"/>
      <c r="U35" s="4"/>
      <c r="V35" s="4"/>
      <c r="W35" s="4"/>
      <c r="X35" s="4"/>
      <c r="Y35" s="4"/>
      <c r="Z35" s="4"/>
      <c r="AA35" s="4"/>
      <c r="AB35" s="4"/>
    </row>
    <row r="36" spans="1:28" ht="13.5" customHeight="1" x14ac:dyDescent="0.25">
      <c r="A36" s="16"/>
      <c r="B36" s="28"/>
      <c r="C36" s="29"/>
      <c r="D36" s="29"/>
      <c r="E36" s="18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4"/>
      <c r="T36" s="4"/>
      <c r="U36" s="4"/>
      <c r="V36" s="4"/>
      <c r="W36" s="4"/>
      <c r="X36" s="4"/>
      <c r="Y36" s="4"/>
      <c r="Z36" s="4"/>
      <c r="AA36" s="4"/>
      <c r="AB36" s="4"/>
    </row>
    <row r="37" spans="1:28" ht="13.5" customHeight="1" x14ac:dyDescent="0.25">
      <c r="A37" s="7" t="s">
        <v>43</v>
      </c>
      <c r="B37" s="30"/>
      <c r="C37" s="30"/>
      <c r="D37" s="30"/>
      <c r="E37" s="30"/>
      <c r="F37" s="31">
        <f>SUM(F14:F35)</f>
        <v>31316.25</v>
      </c>
      <c r="G37" s="31"/>
      <c r="H37" s="31"/>
      <c r="I37" s="31">
        <f>SUM(I14:I35)</f>
        <v>49059.45</v>
      </c>
      <c r="J37" s="31"/>
      <c r="K37" s="31"/>
      <c r="L37" s="31">
        <f>SUM(L14:L35)</f>
        <v>64553.25</v>
      </c>
      <c r="M37" s="31"/>
      <c r="N37" s="31"/>
      <c r="O37" s="31">
        <f>SUM(O14:O35)</f>
        <v>79244.310000000012</v>
      </c>
      <c r="P37" s="31"/>
      <c r="Q37" s="31"/>
      <c r="R37" s="31">
        <f>SUM(R14:R35)</f>
        <v>97149.9</v>
      </c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 spans="1:28" ht="13.8" x14ac:dyDescent="0.25">
      <c r="A38" s="4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4"/>
      <c r="T38" s="4"/>
      <c r="U38" s="4"/>
      <c r="V38" s="4"/>
      <c r="W38" s="4"/>
      <c r="X38" s="4"/>
      <c r="Y38" s="4"/>
      <c r="Z38" s="4"/>
      <c r="AA38" s="4"/>
      <c r="AB38" s="4"/>
    </row>
    <row r="39" spans="1:28" ht="13.8" x14ac:dyDescent="0.25">
      <c r="A39" s="4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43" t="s">
        <v>62</v>
      </c>
      <c r="M39" s="44">
        <v>0.03</v>
      </c>
      <c r="N39" s="32"/>
      <c r="O39" s="32"/>
      <c r="P39" s="32"/>
      <c r="Q39" s="32"/>
      <c r="R39" s="32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spans="1:28" ht="13.8" x14ac:dyDescent="0.25">
      <c r="A40" s="4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45"/>
      <c r="M40" s="45"/>
      <c r="N40" s="32"/>
      <c r="O40" s="32"/>
      <c r="P40" s="32"/>
      <c r="Q40" s="32"/>
      <c r="R40" s="32"/>
      <c r="S40" s="4"/>
      <c r="T40" s="4"/>
      <c r="U40" s="4"/>
      <c r="V40" s="4"/>
      <c r="W40" s="4"/>
      <c r="X40" s="4"/>
      <c r="Y40" s="4"/>
      <c r="Z40" s="4"/>
      <c r="AA40" s="4"/>
      <c r="AB40" s="4"/>
    </row>
    <row r="41" spans="1:28" ht="13.8" x14ac:dyDescent="0.25">
      <c r="A41" s="4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4"/>
      <c r="T41" s="4"/>
      <c r="U41" s="4"/>
      <c r="V41" s="4"/>
      <c r="W41" s="4"/>
      <c r="X41" s="4"/>
      <c r="Y41" s="4"/>
      <c r="Z41" s="4"/>
      <c r="AA41" s="4"/>
      <c r="AB41" s="4"/>
    </row>
    <row r="42" spans="1:28" ht="13.5" customHeight="1" x14ac:dyDescent="0.25">
      <c r="A42" s="7" t="s">
        <v>44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4"/>
      <c r="T42" s="4"/>
      <c r="U42" s="4"/>
      <c r="V42" s="4"/>
      <c r="W42" s="4"/>
      <c r="X42" s="4"/>
      <c r="Y42" s="4"/>
      <c r="Z42" s="4"/>
      <c r="AA42" s="4"/>
      <c r="AB42" s="4"/>
    </row>
    <row r="43" spans="1:28" ht="13.5" customHeight="1" x14ac:dyDescent="0.25">
      <c r="A43" s="16" t="s">
        <v>65</v>
      </c>
      <c r="B43" s="33"/>
      <c r="C43" s="33"/>
      <c r="D43" s="33"/>
      <c r="E43" s="33"/>
      <c r="F43" s="33">
        <v>50000</v>
      </c>
      <c r="G43" s="33"/>
      <c r="H43" s="33"/>
      <c r="I43" s="33">
        <v>51500</v>
      </c>
      <c r="J43" s="33"/>
      <c r="K43" s="33"/>
      <c r="L43" s="33">
        <v>53045</v>
      </c>
      <c r="M43" s="33"/>
      <c r="N43" s="33"/>
      <c r="O43" s="33">
        <v>54636</v>
      </c>
      <c r="P43" s="33"/>
      <c r="Q43" s="33"/>
      <c r="R43" s="33">
        <v>56275</v>
      </c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1:28" ht="13.5" customHeight="1" x14ac:dyDescent="0.25">
      <c r="A44" s="16" t="s">
        <v>45</v>
      </c>
      <c r="B44" s="33"/>
      <c r="C44" s="33"/>
      <c r="D44" s="33"/>
      <c r="E44" s="33"/>
      <c r="F44" s="33" t="s">
        <v>46</v>
      </c>
      <c r="G44" s="33"/>
      <c r="H44" s="33"/>
      <c r="I44" s="33" t="s">
        <v>46</v>
      </c>
      <c r="J44" s="33"/>
      <c r="K44" s="33"/>
      <c r="L44" s="33" t="s">
        <v>46</v>
      </c>
      <c r="M44" s="33"/>
      <c r="N44" s="33"/>
      <c r="O44" s="33" t="s">
        <v>46</v>
      </c>
      <c r="P44" s="33"/>
      <c r="Q44" s="33"/>
      <c r="R44" s="33" t="s">
        <v>46</v>
      </c>
      <c r="S44" s="4"/>
      <c r="T44" s="4"/>
      <c r="U44" s="4"/>
      <c r="V44" s="4"/>
      <c r="W44" s="4"/>
      <c r="X44" s="4"/>
      <c r="Y44" s="4"/>
      <c r="Z44" s="4"/>
      <c r="AA44" s="4"/>
      <c r="AB44" s="4"/>
    </row>
    <row r="45" spans="1:28" ht="13.5" customHeight="1" x14ac:dyDescent="0.25">
      <c r="A45" s="41" t="s">
        <v>47</v>
      </c>
      <c r="B45" s="33">
        <v>860</v>
      </c>
      <c r="C45" s="33" t="s">
        <v>12</v>
      </c>
      <c r="D45" s="33"/>
      <c r="E45" s="33"/>
      <c r="F45" s="33">
        <f>B45*12</f>
        <v>10320</v>
      </c>
      <c r="G45" s="33"/>
      <c r="H45" s="33"/>
      <c r="I45" s="33">
        <f>(B45+(B45*M39))*12</f>
        <v>10629.599999999999</v>
      </c>
      <c r="J45" s="33"/>
      <c r="K45" s="33"/>
      <c r="L45" s="33">
        <f>I45+(I45*M39)</f>
        <v>10948.487999999998</v>
      </c>
      <c r="M45" s="33"/>
      <c r="N45" s="33"/>
      <c r="O45" s="33">
        <f>L45+(L45*M39)</f>
        <v>11276.942639999997</v>
      </c>
      <c r="P45" s="33"/>
      <c r="Q45" s="33"/>
      <c r="R45" s="33">
        <f>O45+(O45*M39)</f>
        <v>11615.250919199998</v>
      </c>
      <c r="S45" s="4"/>
      <c r="T45" s="4"/>
      <c r="U45" s="4"/>
      <c r="V45" s="4"/>
      <c r="W45" s="4"/>
      <c r="X45" s="4"/>
      <c r="Y45" s="4"/>
      <c r="Z45" s="4"/>
      <c r="AA45" s="4"/>
      <c r="AB45" s="4"/>
    </row>
    <row r="46" spans="1:28" ht="13.5" customHeight="1" x14ac:dyDescent="0.25">
      <c r="A46" s="41" t="s">
        <v>48</v>
      </c>
      <c r="B46" s="33">
        <v>125</v>
      </c>
      <c r="C46" s="33" t="s">
        <v>12</v>
      </c>
      <c r="D46" s="33"/>
      <c r="E46" s="33"/>
      <c r="F46" s="33">
        <f>B46</f>
        <v>125</v>
      </c>
      <c r="G46" s="33"/>
      <c r="H46" s="33"/>
      <c r="I46" s="33">
        <f>B46+(B46*M39)</f>
        <v>128.75</v>
      </c>
      <c r="J46" s="33"/>
      <c r="K46" s="33"/>
      <c r="L46" s="33">
        <f>I46+(I46*M39)</f>
        <v>132.61250000000001</v>
      </c>
      <c r="M46" s="33"/>
      <c r="N46" s="33"/>
      <c r="O46" s="33">
        <f>L46+(L46*M39)</f>
        <v>136.59087500000001</v>
      </c>
      <c r="P46" s="33"/>
      <c r="Q46" s="33"/>
      <c r="R46" s="33">
        <f>O46+(O46*M39)</f>
        <v>140.68860125</v>
      </c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spans="1:28" ht="13.5" customHeight="1" x14ac:dyDescent="0.25">
      <c r="A47" s="16" t="s">
        <v>49</v>
      </c>
      <c r="B47" s="29"/>
      <c r="C47" s="29"/>
      <c r="D47" s="29"/>
      <c r="E47" s="29"/>
      <c r="F47" s="12">
        <v>14515</v>
      </c>
      <c r="G47" s="12"/>
      <c r="H47" s="12"/>
      <c r="I47" s="12">
        <v>14951</v>
      </c>
      <c r="J47" s="12"/>
      <c r="K47" s="12"/>
      <c r="L47" s="12">
        <v>15399</v>
      </c>
      <c r="M47" s="12"/>
      <c r="N47" s="12"/>
      <c r="O47" s="12">
        <v>15861</v>
      </c>
      <c r="P47" s="12"/>
      <c r="Q47" s="12"/>
      <c r="R47" s="12">
        <v>16337</v>
      </c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spans="1:28" ht="13.5" customHeight="1" x14ac:dyDescent="0.25">
      <c r="A48" s="16" t="s">
        <v>50</v>
      </c>
      <c r="B48" s="29"/>
      <c r="C48" s="29"/>
      <c r="D48" s="29"/>
      <c r="E48" s="29"/>
      <c r="F48" s="12">
        <v>1200</v>
      </c>
      <c r="G48" s="12"/>
      <c r="H48" s="12"/>
      <c r="I48" s="12">
        <v>1236</v>
      </c>
      <c r="J48" s="12"/>
      <c r="K48" s="12"/>
      <c r="L48" s="12">
        <v>1273</v>
      </c>
      <c r="M48" s="12"/>
      <c r="N48" s="12"/>
      <c r="O48" s="12">
        <v>1311</v>
      </c>
      <c r="P48" s="12"/>
      <c r="Q48" s="12"/>
      <c r="R48" s="12">
        <v>1351</v>
      </c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spans="1:28" ht="13.5" customHeight="1" x14ac:dyDescent="0.25">
      <c r="A49" s="16" t="s">
        <v>51</v>
      </c>
      <c r="B49" s="46">
        <v>300</v>
      </c>
      <c r="C49" s="29" t="s">
        <v>12</v>
      </c>
      <c r="D49" s="29"/>
      <c r="E49" s="29"/>
      <c r="F49" s="46">
        <f>B49*12</f>
        <v>3600</v>
      </c>
      <c r="G49" s="46"/>
      <c r="H49" s="46"/>
      <c r="I49" s="46">
        <f>F49+(F49*M39)</f>
        <v>3708</v>
      </c>
      <c r="J49" s="46"/>
      <c r="K49" s="46"/>
      <c r="L49" s="46">
        <f>I49+(I49*M39)</f>
        <v>3819.24</v>
      </c>
      <c r="M49" s="46"/>
      <c r="N49" s="46"/>
      <c r="O49" s="46">
        <f>L49+(L49*M39)</f>
        <v>3933.8172</v>
      </c>
      <c r="P49" s="46"/>
      <c r="Q49" s="46"/>
      <c r="R49" s="46">
        <f>O49+(O49*M39)</f>
        <v>4051.8317160000001</v>
      </c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1:28" ht="13.5" customHeight="1" x14ac:dyDescent="0.25">
      <c r="A50" s="16" t="s">
        <v>52</v>
      </c>
      <c r="B50" s="29"/>
      <c r="C50" s="29"/>
      <c r="D50" s="29"/>
      <c r="E50" s="29"/>
      <c r="F50" s="12">
        <v>1000</v>
      </c>
      <c r="G50" s="12"/>
      <c r="H50" s="12"/>
      <c r="I50" s="12">
        <v>1030</v>
      </c>
      <c r="J50" s="12"/>
      <c r="K50" s="12"/>
      <c r="L50" s="12">
        <v>1061</v>
      </c>
      <c r="M50" s="12"/>
      <c r="N50" s="12"/>
      <c r="O50" s="12">
        <v>1093</v>
      </c>
      <c r="P50" s="12"/>
      <c r="Q50" s="12"/>
      <c r="R50" s="12">
        <v>1126</v>
      </c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spans="1:28" ht="13.5" customHeight="1" x14ac:dyDescent="0.25">
      <c r="A51" s="16" t="s">
        <v>53</v>
      </c>
      <c r="B51" s="29"/>
      <c r="C51" s="29"/>
      <c r="D51" s="29"/>
      <c r="E51" s="29"/>
      <c r="F51" s="12">
        <v>2000</v>
      </c>
      <c r="G51" s="12"/>
      <c r="H51" s="12"/>
      <c r="I51" s="12">
        <v>2060</v>
      </c>
      <c r="J51" s="12"/>
      <c r="K51" s="12"/>
      <c r="L51" s="12">
        <v>2122</v>
      </c>
      <c r="M51" s="12"/>
      <c r="N51" s="12"/>
      <c r="O51" s="12">
        <v>2185</v>
      </c>
      <c r="P51" s="12"/>
      <c r="Q51" s="12"/>
      <c r="R51" s="12">
        <v>2251</v>
      </c>
      <c r="S51" s="4"/>
      <c r="T51" s="4"/>
      <c r="U51" s="4"/>
      <c r="V51" s="4"/>
      <c r="W51" s="4"/>
      <c r="X51" s="4"/>
      <c r="Y51" s="4"/>
      <c r="Z51" s="4"/>
      <c r="AA51" s="4"/>
      <c r="AB51" s="4"/>
    </row>
    <row r="52" spans="1:28" ht="13.5" customHeight="1" x14ac:dyDescent="0.25">
      <c r="A52" s="16" t="s">
        <v>54</v>
      </c>
      <c r="B52" s="29"/>
      <c r="C52" s="29"/>
      <c r="D52" s="29"/>
      <c r="E52" s="29"/>
      <c r="F52" s="12">
        <v>2500</v>
      </c>
      <c r="G52" s="12"/>
      <c r="H52" s="12"/>
      <c r="I52" s="12">
        <v>2575</v>
      </c>
      <c r="J52" s="12"/>
      <c r="K52" s="12"/>
      <c r="L52" s="12">
        <v>2652</v>
      </c>
      <c r="M52" s="12"/>
      <c r="N52" s="12"/>
      <c r="O52" s="12">
        <v>2732</v>
      </c>
      <c r="P52" s="12"/>
      <c r="Q52" s="12"/>
      <c r="R52" s="12">
        <v>2814</v>
      </c>
      <c r="S52" s="4"/>
      <c r="T52" s="4"/>
      <c r="U52" s="4"/>
      <c r="V52" s="4"/>
      <c r="W52" s="4"/>
      <c r="X52" s="4"/>
      <c r="Y52" s="4"/>
      <c r="Z52" s="4"/>
      <c r="AA52" s="4"/>
      <c r="AB52" s="4"/>
    </row>
    <row r="53" spans="1:28" ht="13.5" customHeight="1" x14ac:dyDescent="0.25">
      <c r="A53" s="16" t="s">
        <v>55</v>
      </c>
      <c r="B53" s="29"/>
      <c r="C53" s="29"/>
      <c r="D53" s="29"/>
      <c r="E53" s="29"/>
      <c r="F53" s="12">
        <v>4000</v>
      </c>
      <c r="G53" s="12"/>
      <c r="H53" s="12"/>
      <c r="I53" s="12">
        <v>4120</v>
      </c>
      <c r="J53" s="12"/>
      <c r="K53" s="12"/>
      <c r="L53" s="12">
        <v>4244</v>
      </c>
      <c r="M53" s="12"/>
      <c r="N53" s="12"/>
      <c r="O53" s="12">
        <v>4371</v>
      </c>
      <c r="P53" s="12"/>
      <c r="Q53" s="12"/>
      <c r="R53" s="12">
        <v>4502</v>
      </c>
      <c r="S53" s="4"/>
      <c r="T53" s="4"/>
      <c r="U53" s="4"/>
      <c r="V53" s="4"/>
      <c r="W53" s="4"/>
      <c r="X53" s="4"/>
      <c r="Y53" s="4"/>
      <c r="Z53" s="4"/>
      <c r="AA53" s="4"/>
      <c r="AB53" s="4"/>
    </row>
    <row r="54" spans="1:28" ht="13.5" customHeight="1" x14ac:dyDescent="0.25">
      <c r="A54" s="16" t="s">
        <v>56</v>
      </c>
      <c r="B54" s="29"/>
      <c r="C54" s="29"/>
      <c r="D54" s="29"/>
      <c r="E54" s="29"/>
      <c r="F54" s="12">
        <v>7000</v>
      </c>
      <c r="G54" s="12"/>
      <c r="H54" s="12"/>
      <c r="I54" s="12">
        <v>7210</v>
      </c>
      <c r="J54" s="12"/>
      <c r="K54" s="12"/>
      <c r="L54" s="12">
        <v>7426</v>
      </c>
      <c r="M54" s="12"/>
      <c r="N54" s="12"/>
      <c r="O54" s="12">
        <v>7649</v>
      </c>
      <c r="P54" s="12"/>
      <c r="Q54" s="12"/>
      <c r="R54" s="12">
        <v>7879</v>
      </c>
      <c r="S54" s="4"/>
      <c r="T54" s="4"/>
      <c r="U54" s="4"/>
      <c r="V54" s="4"/>
      <c r="W54" s="4"/>
      <c r="X54" s="4"/>
      <c r="Y54" s="4"/>
      <c r="Z54" s="4"/>
      <c r="AA54" s="4"/>
      <c r="AB54" s="4"/>
    </row>
    <row r="55" spans="1:28" ht="13.5" customHeight="1" x14ac:dyDescent="0.25">
      <c r="A55" s="16" t="s">
        <v>57</v>
      </c>
      <c r="B55" s="29"/>
      <c r="C55" s="29"/>
      <c r="D55" s="29"/>
      <c r="E55" s="29"/>
      <c r="F55" s="29">
        <v>0</v>
      </c>
      <c r="G55" s="29"/>
      <c r="H55" s="29"/>
      <c r="I55" s="29">
        <f>+F55*(1+$O$10)</f>
        <v>0</v>
      </c>
      <c r="J55" s="29"/>
      <c r="K55" s="29"/>
      <c r="L55" s="29">
        <f>+I55*(1+$O$10)</f>
        <v>0</v>
      </c>
      <c r="M55" s="29"/>
      <c r="N55" s="29"/>
      <c r="O55" s="29">
        <f>+L55*(1+$O$10)</f>
        <v>0</v>
      </c>
      <c r="P55" s="29"/>
      <c r="Q55" s="29"/>
      <c r="R55" s="29">
        <f>+O55*(1+$O$10)</f>
        <v>0</v>
      </c>
      <c r="S55" s="4"/>
      <c r="T55" s="4"/>
      <c r="U55" s="4"/>
      <c r="V55" s="4"/>
      <c r="W55" s="4"/>
      <c r="X55" s="4"/>
      <c r="Y55" s="4"/>
      <c r="Z55" s="4"/>
      <c r="AA55" s="4"/>
      <c r="AB55" s="4"/>
    </row>
    <row r="56" spans="1:28" ht="13.5" customHeight="1" x14ac:dyDescent="0.25">
      <c r="A56" s="16" t="s">
        <v>58</v>
      </c>
      <c r="B56" s="29"/>
      <c r="C56" s="29"/>
      <c r="D56" s="29"/>
      <c r="E56" s="29"/>
      <c r="F56" s="12">
        <v>1800</v>
      </c>
      <c r="G56" s="12"/>
      <c r="H56" s="12"/>
      <c r="I56" s="12">
        <v>1854</v>
      </c>
      <c r="J56" s="12"/>
      <c r="K56" s="12"/>
      <c r="L56" s="12">
        <v>1910</v>
      </c>
      <c r="M56" s="12"/>
      <c r="N56" s="12"/>
      <c r="O56" s="12">
        <v>1967</v>
      </c>
      <c r="P56" s="12"/>
      <c r="Q56" s="12"/>
      <c r="R56" s="12">
        <v>2026</v>
      </c>
      <c r="S56" s="4"/>
      <c r="T56" s="4"/>
      <c r="U56" s="4"/>
      <c r="V56" s="4"/>
      <c r="W56" s="4"/>
      <c r="X56" s="4"/>
      <c r="Y56" s="4"/>
      <c r="Z56" s="4"/>
      <c r="AA56" s="4"/>
      <c r="AB56" s="4"/>
    </row>
    <row r="57" spans="1:28" ht="13.5" customHeight="1" x14ac:dyDescent="0.25">
      <c r="A57" s="34" t="s">
        <v>59</v>
      </c>
      <c r="B57" s="28"/>
      <c r="C57" s="28"/>
      <c r="D57" s="28"/>
      <c r="E57" s="28"/>
      <c r="F57" s="12">
        <v>5500</v>
      </c>
      <c r="G57" s="12"/>
      <c r="H57" s="12"/>
      <c r="I57" s="12">
        <v>5665</v>
      </c>
      <c r="J57" s="12"/>
      <c r="K57" s="12"/>
      <c r="L57" s="12">
        <v>5835</v>
      </c>
      <c r="M57" s="12"/>
      <c r="N57" s="12"/>
      <c r="O57" s="12">
        <v>6010</v>
      </c>
      <c r="P57" s="12"/>
      <c r="Q57" s="12"/>
      <c r="R57" s="12">
        <v>6190</v>
      </c>
      <c r="S57" s="4"/>
      <c r="T57" s="4"/>
      <c r="U57" s="4"/>
      <c r="V57" s="4"/>
      <c r="W57" s="4"/>
      <c r="X57" s="4"/>
      <c r="Y57" s="4"/>
      <c r="Z57" s="4"/>
      <c r="AA57" s="4"/>
      <c r="AB57" s="4"/>
    </row>
    <row r="58" spans="1:28" ht="13.5" customHeight="1" x14ac:dyDescent="0.25">
      <c r="A58" s="34"/>
      <c r="B58" s="28"/>
      <c r="C58" s="28"/>
      <c r="D58" s="28"/>
      <c r="E58" s="28"/>
      <c r="F58" s="29">
        <v>0</v>
      </c>
      <c r="G58" s="29"/>
      <c r="H58" s="29"/>
      <c r="I58" s="29">
        <f>+F58*(1+$O$10)</f>
        <v>0</v>
      </c>
      <c r="J58" s="29"/>
      <c r="K58" s="29"/>
      <c r="L58" s="29">
        <f>+I58*(1+$O$10)</f>
        <v>0</v>
      </c>
      <c r="M58" s="29"/>
      <c r="N58" s="29"/>
      <c r="O58" s="29">
        <f>+L58*(1+$O$10)</f>
        <v>0</v>
      </c>
      <c r="P58" s="29"/>
      <c r="Q58" s="29"/>
      <c r="R58" s="29">
        <f>+O58*(1+$O$10)</f>
        <v>0</v>
      </c>
      <c r="S58" s="4"/>
      <c r="T58" s="4"/>
      <c r="U58" s="4"/>
      <c r="V58" s="4"/>
      <c r="W58" s="4"/>
      <c r="X58" s="4"/>
      <c r="Y58" s="4"/>
      <c r="Z58" s="4"/>
      <c r="AA58" s="4"/>
      <c r="AB58" s="4"/>
    </row>
    <row r="59" spans="1:28" ht="13.5" customHeight="1" x14ac:dyDescent="0.25">
      <c r="A59" s="7" t="s">
        <v>60</v>
      </c>
      <c r="B59" s="30"/>
      <c r="C59" s="30"/>
      <c r="D59" s="30"/>
      <c r="E59" s="30"/>
      <c r="F59" s="30">
        <f>SUM(F43:F56)</f>
        <v>98060</v>
      </c>
      <c r="G59" s="30"/>
      <c r="H59" s="30"/>
      <c r="I59" s="30">
        <f>SUM(I43:I56)</f>
        <v>101002.35</v>
      </c>
      <c r="J59" s="30"/>
      <c r="K59" s="30"/>
      <c r="L59" s="30">
        <f>SUM(L43:L56)</f>
        <v>104032.34050000001</v>
      </c>
      <c r="M59" s="30"/>
      <c r="N59" s="30"/>
      <c r="O59" s="30">
        <f>SUM(O43:O56)</f>
        <v>107152.35071499999</v>
      </c>
      <c r="P59" s="30"/>
      <c r="Q59" s="30"/>
      <c r="R59" s="30">
        <f>SUM(R43:R56)</f>
        <v>110368.77123645</v>
      </c>
      <c r="S59" s="4"/>
      <c r="T59" s="4"/>
      <c r="U59" s="4"/>
      <c r="V59" s="4"/>
      <c r="W59" s="4"/>
      <c r="X59" s="4"/>
      <c r="Y59" s="4"/>
      <c r="Z59" s="4"/>
      <c r="AA59" s="4"/>
      <c r="AB59" s="4"/>
    </row>
    <row r="60" spans="1:28" ht="13.5" customHeight="1" x14ac:dyDescent="0.25">
      <c r="A60" s="7" t="s">
        <v>61</v>
      </c>
      <c r="B60" s="30"/>
      <c r="C60" s="30"/>
      <c r="D60" s="30"/>
      <c r="E60" s="30"/>
      <c r="F60" s="30">
        <f>F37-F59</f>
        <v>-66743.75</v>
      </c>
      <c r="G60" s="30"/>
      <c r="H60" s="30"/>
      <c r="I60" s="30">
        <f>I37-I59</f>
        <v>-51942.900000000009</v>
      </c>
      <c r="J60" s="30"/>
      <c r="K60" s="30"/>
      <c r="L60" s="30">
        <f>L37-L59</f>
        <v>-39479.090500000006</v>
      </c>
      <c r="M60" s="30"/>
      <c r="N60" s="30"/>
      <c r="O60" s="30">
        <f>O37-O59</f>
        <v>-27908.040714999981</v>
      </c>
      <c r="P60" s="30"/>
      <c r="Q60" s="30"/>
      <c r="R60" s="30">
        <f>R37-R59</f>
        <v>-13218.87123645001</v>
      </c>
      <c r="S60" s="4"/>
      <c r="T60" s="4"/>
      <c r="U60" s="4"/>
      <c r="V60" s="4"/>
      <c r="W60" s="4"/>
      <c r="X60" s="4"/>
      <c r="Y60" s="4"/>
      <c r="Z60" s="4"/>
      <c r="AA60" s="4"/>
      <c r="AB60" s="4"/>
    </row>
    <row r="61" spans="1:28" ht="13.8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</row>
    <row r="62" spans="1:28" ht="13.5" customHeight="1" x14ac:dyDescent="0.25">
      <c r="A62" s="3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4"/>
      <c r="T62" s="4"/>
      <c r="U62" s="4"/>
      <c r="V62" s="4"/>
      <c r="W62" s="4"/>
      <c r="X62" s="4"/>
      <c r="Y62" s="4"/>
      <c r="Z62" s="4"/>
      <c r="AA62" s="4"/>
      <c r="AB62" s="4"/>
    </row>
    <row r="63" spans="1:28" ht="13.5" hidden="1" customHeight="1" x14ac:dyDescent="0.25">
      <c r="A63" s="36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</row>
    <row r="64" spans="1:28" ht="13.5" hidden="1" customHeight="1" x14ac:dyDescent="0.25">
      <c r="A64" s="4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4"/>
      <c r="T64" s="4"/>
      <c r="U64" s="4"/>
      <c r="V64" s="4"/>
      <c r="W64" s="4"/>
      <c r="X64" s="4"/>
      <c r="Y64" s="4"/>
      <c r="Z64" s="4"/>
      <c r="AA64" s="4"/>
      <c r="AB64" s="4"/>
    </row>
    <row r="65" spans="1:28" ht="13.5" hidden="1" customHeight="1" x14ac:dyDescent="0.25">
      <c r="A65" s="4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4"/>
      <c r="T65" s="4"/>
      <c r="U65" s="4"/>
      <c r="V65" s="4"/>
      <c r="W65" s="4"/>
      <c r="X65" s="4"/>
      <c r="Y65" s="4"/>
      <c r="Z65" s="4"/>
      <c r="AA65" s="4"/>
      <c r="AB65" s="4"/>
    </row>
    <row r="66" spans="1:28" ht="13.5" hidden="1" customHeight="1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</row>
    <row r="67" spans="1:28" ht="13.5" hidden="1" customHeight="1" x14ac:dyDescent="0.25">
      <c r="A67" s="3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4"/>
      <c r="T67" s="4"/>
      <c r="U67" s="4"/>
      <c r="V67" s="4"/>
      <c r="W67" s="4"/>
      <c r="X67" s="4"/>
      <c r="Y67" s="4"/>
      <c r="Z67" s="4"/>
      <c r="AA67" s="4"/>
      <c r="AB67" s="4"/>
    </row>
    <row r="68" spans="1:28" ht="13.5" hidden="1" customHeight="1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</row>
    <row r="69" spans="1:28" ht="13.5" customHeight="1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</row>
    <row r="70" spans="1:28" ht="13.5" customHeight="1" x14ac:dyDescent="0.25">
      <c r="A70" s="3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</row>
    <row r="71" spans="1:28" ht="13.5" customHeight="1" x14ac:dyDescent="0.25">
      <c r="A71" s="4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4"/>
      <c r="T71" s="4"/>
      <c r="U71" s="4"/>
      <c r="V71" s="4"/>
      <c r="W71" s="4"/>
      <c r="X71" s="4"/>
      <c r="Y71" s="4"/>
      <c r="Z71" s="4"/>
      <c r="AA71" s="4"/>
      <c r="AB71" s="4"/>
    </row>
    <row r="72" spans="1:28" ht="13.5" customHeight="1" x14ac:dyDescent="0.25">
      <c r="A72" s="4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4"/>
      <c r="T72" s="4"/>
      <c r="U72" s="4"/>
      <c r="V72" s="4"/>
      <c r="W72" s="4"/>
      <c r="X72" s="4"/>
      <c r="Y72" s="4"/>
      <c r="Z72" s="4"/>
      <c r="AA72" s="4"/>
      <c r="AB72" s="4"/>
    </row>
    <row r="73" spans="1:28" ht="13.5" customHeight="1" x14ac:dyDescent="0.25">
      <c r="A73" s="4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4"/>
      <c r="T73" s="4"/>
      <c r="U73" s="4"/>
      <c r="V73" s="4"/>
      <c r="W73" s="4"/>
      <c r="X73" s="4"/>
      <c r="Y73" s="4"/>
      <c r="Z73" s="4"/>
      <c r="AA73" s="4"/>
      <c r="AB73" s="4"/>
    </row>
    <row r="74" spans="1:28" ht="13.5" customHeight="1" x14ac:dyDescent="0.25">
      <c r="A74" s="4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4"/>
      <c r="T74" s="4"/>
      <c r="U74" s="4"/>
      <c r="V74" s="4"/>
      <c r="W74" s="4"/>
      <c r="X74" s="4"/>
      <c r="Y74" s="4"/>
      <c r="Z74" s="4"/>
      <c r="AA74" s="4"/>
      <c r="AB74" s="4"/>
    </row>
    <row r="75" spans="1:28" ht="13.5" customHeight="1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</row>
    <row r="76" spans="1:28" ht="12.75" customHeight="1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</row>
    <row r="77" spans="1:28" ht="12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</sheetData>
  <mergeCells count="14">
    <mergeCell ref="B14:C14"/>
    <mergeCell ref="A7:R7"/>
    <mergeCell ref="B12:C12"/>
    <mergeCell ref="B13:C13"/>
    <mergeCell ref="D13:E13"/>
    <mergeCell ref="P12:R12"/>
    <mergeCell ref="G12:I12"/>
    <mergeCell ref="J12:L12"/>
    <mergeCell ref="D12:F12"/>
    <mergeCell ref="G13:H13"/>
    <mergeCell ref="J13:K13"/>
    <mergeCell ref="M13:N13"/>
    <mergeCell ref="P13:Q13"/>
    <mergeCell ref="M12:O12"/>
  </mergeCells>
  <pageMargins left="0.7" right="0.7" top="0.75" bottom="0.75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</dc:creator>
  <cp:lastModifiedBy>Rebecca</cp:lastModifiedBy>
  <dcterms:created xsi:type="dcterms:W3CDTF">2018-03-22T22:42:18Z</dcterms:created>
  <dcterms:modified xsi:type="dcterms:W3CDTF">2018-09-09T15:52:00Z</dcterms:modified>
</cp:coreProperties>
</file>